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<sst xmlns="http://schemas.openxmlformats.org/spreadsheetml/2006/main" count="26" uniqueCount="24">
  <si>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Vyplňujte šedá políčka</t>
  </si>
  <si>
    <t>Žlutá políčka ukazují výsledky</t>
  </si>
  <si>
    <t>PROPOČET PRO JEDEN ROK</t>
  </si>
  <si>
    <t>Kolik platíte ročně na úrocích</t>
  </si>
  <si>
    <t>V roce 2011 na daních ušetříte</t>
  </si>
  <si>
    <t>V roce 2012 na daních ušetříte</t>
  </si>
  <si>
    <t>V roce 2013 na daních ušetříte</t>
  </si>
  <si>
    <t>Rozdíl 2013-2011</t>
  </si>
  <si>
    <t>PROPOČET PRO CELOU DOBU TRVÁNÍ HYPOTÉKY</t>
  </si>
  <si>
    <t>Výše hypotéky</t>
  </si>
  <si>
    <t>Úroková sazba</t>
  </si>
  <si>
    <t>Doba splatnosti (5-30 let)</t>
  </si>
  <si>
    <t>Celková daňová úspora dosud</t>
  </si>
  <si>
    <t>Celková daňová úspora od roku 2013</t>
  </si>
  <si>
    <t>Rozdíl</t>
  </si>
  <si>
    <t>(podrobnější rozpis pro jednotlivé roky najdete na listu 2)</t>
  </si>
  <si>
    <t>Úvěr</t>
  </si>
  <si>
    <t>Úrok</t>
  </si>
  <si>
    <t>Počet let</t>
  </si>
  <si>
    <t>Jistina</t>
  </si>
  <si>
    <t>Anuita</t>
  </si>
  <si>
    <t>Úmor</t>
  </si>
  <si>
    <t>Daňová úspora 2011</t>
  </si>
  <si>
    <t>Daňová úspora 2013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</si>
</sst>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18" borderId="0" xfId="0" applyFont="1" applyFill="1" applyBorder="1" applyAlignment="1">
      <alignment/>
    </xf>
    <xf numFmtId="164" fontId="0" fillId="24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5" fontId="0" fillId="18" borderId="0" xfId="0" applyNumberFormat="1" applyFill="1" applyBorder="1" applyAlignment="1" applyProtection="1">
      <alignment/>
      <protection locked="0"/>
    </xf>
    <xf numFmtId="165" fontId="0" fillId="24" borderId="0" xfId="0" applyNumberFormat="1" applyFill="1" applyBorder="1" applyAlignment="1" applyProtection="1">
      <alignment/>
      <protection hidden="1"/>
    </xf>
    <xf numFmtId="164" fontId="0" fillId="0" borderId="0" xfId="0" applyFont="1" applyBorder="1" applyAlignment="1">
      <alignment/>
    </xf>
    <xf numFmtId="165" fontId="0" fillId="24" borderId="0" xfId="0" applyNumberFormat="1" applyFont="1" applyFill="1" applyBorder="1" applyAlignment="1" applyProtection="1">
      <alignment/>
      <protection hidden="1"/>
    </xf>
    <xf numFmtId="164" fontId="19" fillId="0" borderId="0" xfId="0" applyFont="1" applyFill="1" applyBorder="1" applyAlignment="1">
      <alignment/>
    </xf>
    <xf numFmtId="165" fontId="19" fillId="24" borderId="0" xfId="0" applyNumberFormat="1" applyFont="1" applyFill="1" applyBorder="1" applyAlignment="1" applyProtection="1">
      <alignment/>
      <protection hidden="1"/>
    </xf>
    <xf numFmtId="166" fontId="0" fillId="18" borderId="0" xfId="0" applyNumberFormat="1" applyFill="1" applyBorder="1" applyAlignment="1" applyProtection="1">
      <alignment/>
      <protection locked="0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0" xfId="0" applyAlignment="1" applyProtection="1">
      <alignment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D21" sqref="D21"/>
    </sheetView>
  </sheetViews>
  <sheetFormatPr defaultColWidth="9.140625" defaultRowHeight="12.75"/>
  <cols>
    <col min="1" max="1" width="32.00390625" style="0" customWidth="1"/>
    <col min="2" max="2" width="13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1"/>
      <c r="C3" s="1"/>
      <c r="D3" s="1"/>
      <c r="E3" s="1"/>
      <c r="F3" s="1"/>
      <c r="G3" s="1"/>
      <c r="H3" s="1"/>
    </row>
    <row r="4" spans="1:8" ht="12.75">
      <c r="A4" s="3" t="s">
        <v>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2.5">
      <c r="A6" s="4" t="s">
        <v>2</v>
      </c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 t="s">
        <v>3</v>
      </c>
      <c r="B8" s="5">
        <v>0</v>
      </c>
      <c r="C8" s="1"/>
      <c r="D8" s="1"/>
      <c r="E8" s="1"/>
      <c r="F8" s="1"/>
      <c r="G8" s="1"/>
      <c r="H8" s="1"/>
    </row>
    <row r="9" spans="1:8" ht="12.75">
      <c r="A9" s="1" t="s">
        <v>4</v>
      </c>
      <c r="B9" s="6">
        <f>IF(B8&gt;300000,300000*0.15,B8*0.15)</f>
        <v>0</v>
      </c>
      <c r="C9" s="1"/>
      <c r="D9" s="1"/>
      <c r="E9" s="1"/>
      <c r="F9" s="1"/>
      <c r="G9" s="1"/>
      <c r="H9" s="1"/>
    </row>
    <row r="10" spans="1:8" ht="12.75">
      <c r="A10" s="1" t="s">
        <v>5</v>
      </c>
      <c r="B10" s="6">
        <f>IF(B8&gt;80000,80000*0.15,B8*0.15)</f>
        <v>0</v>
      </c>
      <c r="C10" s="1"/>
      <c r="D10" s="1"/>
      <c r="E10" s="1"/>
      <c r="F10" s="1"/>
      <c r="G10" s="1"/>
      <c r="H10" s="1"/>
    </row>
    <row r="11" spans="1:8" ht="12.75">
      <c r="A11" s="7" t="s">
        <v>6</v>
      </c>
      <c r="B11" s="8">
        <f>IF(B8&gt;80000,80000*0.19,B8*0.19)</f>
        <v>0</v>
      </c>
      <c r="C11" s="1"/>
      <c r="D11" s="1"/>
      <c r="E11" s="1"/>
      <c r="F11" s="1"/>
      <c r="G11" s="1"/>
      <c r="H11" s="1"/>
    </row>
    <row r="12" spans="1:8" ht="12.75">
      <c r="A12" s="9" t="s">
        <v>7</v>
      </c>
      <c r="B12" s="10">
        <f>B11-B9</f>
        <v>0</v>
      </c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22.5">
      <c r="A16" s="4" t="s">
        <v>8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 t="s">
        <v>9</v>
      </c>
      <c r="B18" s="5">
        <v>1620000</v>
      </c>
      <c r="C18" s="1"/>
      <c r="D18" s="1"/>
      <c r="E18" s="1"/>
      <c r="F18" s="1"/>
      <c r="G18" s="1"/>
      <c r="H18" s="1"/>
    </row>
    <row r="19" spans="1:8" ht="12.75">
      <c r="A19" s="1" t="s">
        <v>10</v>
      </c>
      <c r="B19" s="11">
        <v>4.5</v>
      </c>
      <c r="C19" s="1"/>
      <c r="D19" s="1"/>
      <c r="E19" s="1"/>
      <c r="F19" s="1"/>
      <c r="G19" s="1"/>
      <c r="H19" s="1"/>
    </row>
    <row r="20" spans="1:8" ht="12.75">
      <c r="A20" s="1" t="s">
        <v>11</v>
      </c>
      <c r="B20" s="5">
        <v>20</v>
      </c>
      <c r="C20" s="1">
        <f>IF(OR(B20&gt;30,B20&lt;5),"chybné zadání","")</f>
      </c>
      <c r="D20" s="1"/>
      <c r="E20" s="1"/>
      <c r="F20" s="1"/>
      <c r="G20" s="1"/>
      <c r="H20" s="1"/>
    </row>
    <row r="21" spans="1:8" ht="12.75">
      <c r="A21" s="1" t="s">
        <v>12</v>
      </c>
      <c r="B21" s="6">
        <f>IF(C20="chybné zadání","chybné zadání",List2!F41)</f>
        <v>130618.0614148733</v>
      </c>
      <c r="C21" s="1"/>
      <c r="D21" s="1"/>
      <c r="E21" s="1"/>
      <c r="F21" s="1"/>
      <c r="G21" s="1"/>
      <c r="H21" s="1"/>
    </row>
    <row r="22" spans="1:8" ht="12.75">
      <c r="A22" s="1" t="s">
        <v>13</v>
      </c>
      <c r="B22" s="6">
        <f>IF(C20="chybné zadání","chybné zadání",List2!G41)</f>
        <v>165449.54445883955</v>
      </c>
      <c r="C22" s="1"/>
      <c r="D22" s="1"/>
      <c r="E22" s="1"/>
      <c r="F22" s="1"/>
      <c r="G22" s="1"/>
      <c r="H22" s="1"/>
    </row>
    <row r="23" spans="1:8" ht="12.75">
      <c r="A23" s="12" t="s">
        <v>14</v>
      </c>
      <c r="B23" s="10">
        <f>IF(C20="chybné zadání","chybné zadání",List2!H41)</f>
        <v>34831.48304396625</v>
      </c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1:8" ht="12.75">
      <c r="A25" s="13" t="s">
        <v>15</v>
      </c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showGridLines="0" workbookViewId="0" topLeftCell="A1">
      <selection activeCell="A38" sqref="A38"/>
    </sheetView>
  </sheetViews>
  <sheetFormatPr defaultColWidth="9.140625" defaultRowHeight="12.75"/>
  <cols>
    <col min="2" max="2" width="12.28125" style="0" customWidth="1"/>
    <col min="3" max="3" width="13.00390625" style="0" customWidth="1"/>
    <col min="4" max="4" width="14.57421875" style="0" customWidth="1"/>
    <col min="5" max="5" width="12.140625" style="0" customWidth="1"/>
    <col min="6" max="6" width="18.57421875" style="0" customWidth="1"/>
    <col min="7" max="7" width="19.140625" style="0" customWidth="1"/>
    <col min="8" max="8" width="12.28125" style="0" customWidth="1"/>
  </cols>
  <sheetData>
    <row r="2" spans="2:3" ht="12.75">
      <c r="B2" t="s">
        <v>16</v>
      </c>
      <c r="C2" s="14">
        <f>List1!B18</f>
        <v>1620000</v>
      </c>
    </row>
    <row r="3" spans="2:3" ht="12.75">
      <c r="B3" t="s">
        <v>17</v>
      </c>
      <c r="C3" s="15">
        <f>List1!B19</f>
        <v>4.5</v>
      </c>
    </row>
    <row r="4" spans="2:3" ht="12.75">
      <c r="B4" t="s">
        <v>18</v>
      </c>
      <c r="C4" s="14">
        <f>INT(List1!B20)</f>
        <v>20</v>
      </c>
    </row>
    <row r="6" spans="1:3" ht="12.75">
      <c r="A6" s="16"/>
      <c r="B6" s="17"/>
      <c r="C6" s="15"/>
    </row>
    <row r="7" spans="1:3" ht="12.75">
      <c r="A7" s="16"/>
      <c r="B7" s="17"/>
      <c r="C7" s="15"/>
    </row>
    <row r="8" spans="1:3" ht="12.75">
      <c r="A8" s="16"/>
      <c r="B8" s="17"/>
      <c r="C8" s="15"/>
    </row>
    <row r="9" spans="1:3" ht="12.75">
      <c r="A9" s="16"/>
      <c r="B9" s="17"/>
      <c r="C9" s="15"/>
    </row>
    <row r="10" spans="1:8" ht="12.75">
      <c r="A10" s="16"/>
      <c r="B10" s="17" t="s">
        <v>19</v>
      </c>
      <c r="C10" s="15" t="s">
        <v>20</v>
      </c>
      <c r="D10" t="s">
        <v>17</v>
      </c>
      <c r="E10" t="s">
        <v>21</v>
      </c>
      <c r="F10" t="s">
        <v>22</v>
      </c>
      <c r="G10" t="s">
        <v>23</v>
      </c>
      <c r="H10" t="s">
        <v>14</v>
      </c>
    </row>
    <row r="11" spans="1:8" ht="12.75">
      <c r="A11" s="17">
        <v>1</v>
      </c>
      <c r="B11" s="18">
        <f>C2</f>
        <v>1620000</v>
      </c>
      <c r="C11" s="18">
        <f>C2/((1/(C3/100))-(1/(C3/100)*1/POWER(1+C3/100,C4)))</f>
        <v>124539.35380495797</v>
      </c>
      <c r="D11" s="18">
        <f>B11*($C$3/100)</f>
        <v>72900</v>
      </c>
      <c r="E11" s="18">
        <f>C11-D11</f>
        <v>51639.353804957966</v>
      </c>
      <c r="F11" s="19">
        <f>IF(D11&gt;300000,300000*0.15,D11*0.15)</f>
        <v>10935</v>
      </c>
      <c r="G11" s="19">
        <f>IF(D11&gt;80000,80000*0.19,D11*0.19)</f>
        <v>13851</v>
      </c>
      <c r="H11" s="19">
        <f>G11-F11</f>
        <v>2916</v>
      </c>
    </row>
    <row r="12" spans="1:8" ht="12.75">
      <c r="A12" s="17">
        <v>2</v>
      </c>
      <c r="B12" s="18">
        <f aca="true" t="shared" si="0" ref="B12:B25">IF(B11-E11&gt;=0,B11-E11,0)</f>
        <v>1568360.646195042</v>
      </c>
      <c r="C12" s="18">
        <f aca="true" t="shared" si="1" ref="C12:C20">IF(B12=0,0,$C$2/((1/($C$3/100))-(1/($C$3/100)*1/POWER(1+$C$3/100,$C$4))))</f>
        <v>124539.35380495797</v>
      </c>
      <c r="D12" s="18">
        <f aca="true" t="shared" si="2" ref="D12:D40">B12*($C$3/100)</f>
        <v>70576.22907877689</v>
      </c>
      <c r="E12" s="18">
        <f aca="true" t="shared" si="3" ref="E12:E40">C12-D12</f>
        <v>53963.12472618108</v>
      </c>
      <c r="F12" s="19">
        <f aca="true" t="shared" si="4" ref="F12:F40">IF(D12&gt;300000,300000*0.15,D12*0.15)</f>
        <v>10586.434361816533</v>
      </c>
      <c r="G12" s="19">
        <f aca="true" t="shared" si="5" ref="G12:G40">IF(D12&gt;80000,80000*0.19,D12*0.19)</f>
        <v>13409.483524967609</v>
      </c>
      <c r="H12" s="19">
        <f aca="true" t="shared" si="6" ref="H12:H41">G12-F12</f>
        <v>2823.049163151076</v>
      </c>
    </row>
    <row r="13" spans="1:8" ht="12.75">
      <c r="A13" s="17">
        <v>3</v>
      </c>
      <c r="B13" s="18">
        <f t="shared" si="0"/>
        <v>1514397.5214688608</v>
      </c>
      <c r="C13" s="18">
        <f t="shared" si="1"/>
        <v>124539.35380495797</v>
      </c>
      <c r="D13" s="18">
        <f t="shared" si="2"/>
        <v>68147.88846609874</v>
      </c>
      <c r="E13" s="18">
        <f t="shared" si="3"/>
        <v>56391.46533885923</v>
      </c>
      <c r="F13" s="19">
        <f t="shared" si="4"/>
        <v>10222.18326991481</v>
      </c>
      <c r="G13" s="19">
        <f t="shared" si="5"/>
        <v>12948.09880855876</v>
      </c>
      <c r="H13" s="19">
        <f t="shared" si="6"/>
        <v>2725.915538643949</v>
      </c>
    </row>
    <row r="14" spans="1:8" ht="12.75">
      <c r="A14" s="17">
        <v>4</v>
      </c>
      <c r="B14" s="18">
        <f t="shared" si="0"/>
        <v>1458006.0561300016</v>
      </c>
      <c r="C14" s="18">
        <f t="shared" si="1"/>
        <v>124539.35380495797</v>
      </c>
      <c r="D14" s="18">
        <f t="shared" si="2"/>
        <v>65610.27252585007</v>
      </c>
      <c r="E14" s="18">
        <f t="shared" si="3"/>
        <v>58929.08127910789</v>
      </c>
      <c r="F14" s="19">
        <f t="shared" si="4"/>
        <v>9841.540878877511</v>
      </c>
      <c r="G14" s="19">
        <f t="shared" si="5"/>
        <v>12465.951779911515</v>
      </c>
      <c r="H14" s="19">
        <f t="shared" si="6"/>
        <v>2624.4109010340035</v>
      </c>
    </row>
    <row r="15" spans="1:8" ht="12.75">
      <c r="A15" s="17">
        <v>5</v>
      </c>
      <c r="B15" s="18">
        <f t="shared" si="0"/>
        <v>1399076.9748508937</v>
      </c>
      <c r="C15" s="18">
        <f t="shared" si="1"/>
        <v>124539.35380495797</v>
      </c>
      <c r="D15" s="18">
        <f t="shared" si="2"/>
        <v>62958.463868290215</v>
      </c>
      <c r="E15" s="18">
        <f t="shared" si="3"/>
        <v>61580.88993666775</v>
      </c>
      <c r="F15" s="19">
        <f t="shared" si="4"/>
        <v>9443.769580243532</v>
      </c>
      <c r="G15" s="19">
        <f t="shared" si="5"/>
        <v>11962.10813497514</v>
      </c>
      <c r="H15" s="19">
        <f t="shared" si="6"/>
        <v>2518.3385547316084</v>
      </c>
    </row>
    <row r="16" spans="1:8" ht="12.75">
      <c r="A16" s="17">
        <v>6</v>
      </c>
      <c r="B16" s="18">
        <f t="shared" si="0"/>
        <v>1337496.084914226</v>
      </c>
      <c r="C16" s="18">
        <f t="shared" si="1"/>
        <v>124539.35380495797</v>
      </c>
      <c r="D16" s="18">
        <f t="shared" si="2"/>
        <v>60187.32382114017</v>
      </c>
      <c r="E16" s="18">
        <f t="shared" si="3"/>
        <v>64352.029983817796</v>
      </c>
      <c r="F16" s="19">
        <f t="shared" si="4"/>
        <v>9028.098573171024</v>
      </c>
      <c r="G16" s="19">
        <f t="shared" si="5"/>
        <v>11435.591526016633</v>
      </c>
      <c r="H16" s="19">
        <f t="shared" si="6"/>
        <v>2407.4929528456087</v>
      </c>
    </row>
    <row r="17" spans="1:8" ht="12.75">
      <c r="A17" s="17">
        <v>7</v>
      </c>
      <c r="B17" s="18">
        <f t="shared" si="0"/>
        <v>1273144.0549304083</v>
      </c>
      <c r="C17" s="18">
        <f t="shared" si="1"/>
        <v>124539.35380495797</v>
      </c>
      <c r="D17" s="18">
        <f t="shared" si="2"/>
        <v>57291.48247186837</v>
      </c>
      <c r="E17" s="18">
        <f t="shared" si="3"/>
        <v>67247.8713330896</v>
      </c>
      <c r="F17" s="19">
        <f t="shared" si="4"/>
        <v>8593.722370780255</v>
      </c>
      <c r="G17" s="19">
        <f t="shared" si="5"/>
        <v>10885.38166965499</v>
      </c>
      <c r="H17" s="19">
        <f t="shared" si="6"/>
        <v>2291.6592988747343</v>
      </c>
    </row>
    <row r="18" spans="1:8" ht="12.75">
      <c r="A18" s="17">
        <v>8</v>
      </c>
      <c r="B18" s="18">
        <f t="shared" si="0"/>
        <v>1205896.1835973186</v>
      </c>
      <c r="C18" s="18">
        <f t="shared" si="1"/>
        <v>124539.35380495797</v>
      </c>
      <c r="D18" s="18">
        <f t="shared" si="2"/>
        <v>54265.32826187934</v>
      </c>
      <c r="E18" s="18">
        <f t="shared" si="3"/>
        <v>70274.02554307863</v>
      </c>
      <c r="F18" s="19">
        <f t="shared" si="4"/>
        <v>8139.799239281901</v>
      </c>
      <c r="G18" s="19">
        <f t="shared" si="5"/>
        <v>10310.412369757074</v>
      </c>
      <c r="H18" s="19">
        <f t="shared" si="6"/>
        <v>2170.6131304751734</v>
      </c>
    </row>
    <row r="19" spans="1:8" ht="12.75">
      <c r="A19" s="17">
        <v>9</v>
      </c>
      <c r="B19" s="18">
        <f t="shared" si="0"/>
        <v>1135622.15805424</v>
      </c>
      <c r="C19" s="18">
        <f t="shared" si="1"/>
        <v>124539.35380495797</v>
      </c>
      <c r="D19" s="18">
        <f t="shared" si="2"/>
        <v>51102.997112440804</v>
      </c>
      <c r="E19" s="18">
        <f t="shared" si="3"/>
        <v>73436.35669251716</v>
      </c>
      <c r="F19" s="19">
        <f t="shared" si="4"/>
        <v>7665.44956686612</v>
      </c>
      <c r="G19" s="19">
        <f t="shared" si="5"/>
        <v>9709.569451363754</v>
      </c>
      <c r="H19" s="19">
        <f t="shared" si="6"/>
        <v>2044.1198844976334</v>
      </c>
    </row>
    <row r="20" spans="1:8" ht="12.75">
      <c r="A20" s="17">
        <v>10</v>
      </c>
      <c r="B20" s="18">
        <f t="shared" si="0"/>
        <v>1062185.8013617229</v>
      </c>
      <c r="C20" s="18">
        <f t="shared" si="1"/>
        <v>124539.35380495797</v>
      </c>
      <c r="D20" s="18">
        <f t="shared" si="2"/>
        <v>47798.36106127753</v>
      </c>
      <c r="E20" s="18">
        <f t="shared" si="3"/>
        <v>76740.99274368043</v>
      </c>
      <c r="F20" s="19">
        <f t="shared" si="4"/>
        <v>7169.75415919163</v>
      </c>
      <c r="G20" s="19">
        <f t="shared" si="5"/>
        <v>9081.68860164273</v>
      </c>
      <c r="H20" s="19">
        <f t="shared" si="6"/>
        <v>1911.934442451101</v>
      </c>
    </row>
    <row r="21" spans="1:8" ht="12.75">
      <c r="A21" s="17">
        <v>11</v>
      </c>
      <c r="B21" s="18">
        <f t="shared" si="0"/>
        <v>985444.8086180424</v>
      </c>
      <c r="C21" s="18">
        <f>IF(B21=0,0,$C$2/((1/($C$3/100))-(1/($C$3/100)*1/POWER(1+$C$3/100,$C$4))))</f>
        <v>124539.35380495797</v>
      </c>
      <c r="D21" s="18">
        <f t="shared" si="2"/>
        <v>44345.016387811906</v>
      </c>
      <c r="E21" s="18">
        <f t="shared" si="3"/>
        <v>80194.33741714606</v>
      </c>
      <c r="F21" s="19">
        <f t="shared" si="4"/>
        <v>6651.752458171785</v>
      </c>
      <c r="G21" s="19">
        <f t="shared" si="5"/>
        <v>8425.553113684262</v>
      </c>
      <c r="H21" s="19">
        <f t="shared" si="6"/>
        <v>1773.8006555124766</v>
      </c>
    </row>
    <row r="22" spans="1:8" ht="12.75">
      <c r="A22" s="17">
        <v>12</v>
      </c>
      <c r="B22" s="18">
        <f t="shared" si="0"/>
        <v>905250.4712008963</v>
      </c>
      <c r="C22" s="18">
        <f aca="true" t="shared" si="7" ref="C22:C39">IF(B22=0,0,$C$2/((1/($C$3/100))-(1/($C$3/100)*1/POWER(1+$C$3/100,$C$4))))</f>
        <v>124539.35380495797</v>
      </c>
      <c r="D22" s="18">
        <f t="shared" si="2"/>
        <v>40736.271204040335</v>
      </c>
      <c r="E22" s="18">
        <f t="shared" si="3"/>
        <v>83803.08260091764</v>
      </c>
      <c r="F22" s="19">
        <f t="shared" si="4"/>
        <v>6110.44068060605</v>
      </c>
      <c r="G22" s="19">
        <f t="shared" si="5"/>
        <v>7739.891528767664</v>
      </c>
      <c r="H22" s="19">
        <f t="shared" si="6"/>
        <v>1629.450848161614</v>
      </c>
    </row>
    <row r="23" spans="1:8" ht="12.75">
      <c r="A23" s="17">
        <v>13</v>
      </c>
      <c r="B23" s="18">
        <f t="shared" si="0"/>
        <v>821447.3885999786</v>
      </c>
      <c r="C23" s="18">
        <f t="shared" si="7"/>
        <v>124539.35380495797</v>
      </c>
      <c r="D23" s="18">
        <f t="shared" si="2"/>
        <v>36965.132486999035</v>
      </c>
      <c r="E23" s="18">
        <f t="shared" si="3"/>
        <v>87574.22131795893</v>
      </c>
      <c r="F23" s="19">
        <f t="shared" si="4"/>
        <v>5544.769873049855</v>
      </c>
      <c r="G23" s="19">
        <f t="shared" si="5"/>
        <v>7023.375172529817</v>
      </c>
      <c r="H23" s="19">
        <f t="shared" si="6"/>
        <v>1478.605299479962</v>
      </c>
    </row>
    <row r="24" spans="1:8" ht="12.75">
      <c r="A24" s="17">
        <v>14</v>
      </c>
      <c r="B24" s="18">
        <f t="shared" si="0"/>
        <v>733873.1672820197</v>
      </c>
      <c r="C24" s="18">
        <f t="shared" si="7"/>
        <v>124539.35380495797</v>
      </c>
      <c r="D24" s="18">
        <f t="shared" si="2"/>
        <v>33024.292527690886</v>
      </c>
      <c r="E24" s="18">
        <f t="shared" si="3"/>
        <v>91515.06127726709</v>
      </c>
      <c r="F24" s="19">
        <f t="shared" si="4"/>
        <v>4953.643879153633</v>
      </c>
      <c r="G24" s="19">
        <f t="shared" si="5"/>
        <v>6274.615580261268</v>
      </c>
      <c r="H24" s="19">
        <f t="shared" si="6"/>
        <v>1320.9717011076355</v>
      </c>
    </row>
    <row r="25" spans="1:8" ht="12.75">
      <c r="A25" s="17">
        <v>15</v>
      </c>
      <c r="B25" s="18">
        <f t="shared" si="0"/>
        <v>642358.1060047527</v>
      </c>
      <c r="C25" s="18">
        <f t="shared" si="7"/>
        <v>124539.35380495797</v>
      </c>
      <c r="D25" s="18">
        <f t="shared" si="2"/>
        <v>28906.11477021387</v>
      </c>
      <c r="E25" s="18">
        <f t="shared" si="3"/>
        <v>95633.2390347441</v>
      </c>
      <c r="F25" s="19">
        <f t="shared" si="4"/>
        <v>4335.91721553208</v>
      </c>
      <c r="G25" s="19">
        <f t="shared" si="5"/>
        <v>5492.161806340635</v>
      </c>
      <c r="H25" s="19">
        <f t="shared" si="6"/>
        <v>1156.2445908085547</v>
      </c>
    </row>
    <row r="26" spans="1:8" ht="12.75">
      <c r="A26" s="17">
        <v>16</v>
      </c>
      <c r="B26" s="18">
        <f>IF(B25-E25&gt;=0,B25-E25,0)</f>
        <v>546724.8669700086</v>
      </c>
      <c r="C26" s="18">
        <f t="shared" si="7"/>
        <v>124539.35380495797</v>
      </c>
      <c r="D26" s="18">
        <f t="shared" si="2"/>
        <v>24602.619013650386</v>
      </c>
      <c r="E26" s="18">
        <f t="shared" si="3"/>
        <v>99936.73479130758</v>
      </c>
      <c r="F26" s="19">
        <f t="shared" si="4"/>
        <v>3690.392852047558</v>
      </c>
      <c r="G26" s="19">
        <f t="shared" si="5"/>
        <v>4674.497612593574</v>
      </c>
      <c r="H26" s="19">
        <f t="shared" si="6"/>
        <v>984.1047605460158</v>
      </c>
    </row>
    <row r="27" spans="1:8" ht="12.75">
      <c r="A27" s="17">
        <v>17</v>
      </c>
      <c r="B27" s="18">
        <f aca="true" t="shared" si="8" ref="B27:B40">IF(B26-E26&gt;=0,B26-E26,0)</f>
        <v>446788.132178701</v>
      </c>
      <c r="C27" s="18">
        <f t="shared" si="7"/>
        <v>124539.35380495797</v>
      </c>
      <c r="D27" s="18">
        <f t="shared" si="2"/>
        <v>20105.465948041543</v>
      </c>
      <c r="E27" s="18">
        <f t="shared" si="3"/>
        <v>104433.88785691642</v>
      </c>
      <c r="F27" s="19">
        <f t="shared" si="4"/>
        <v>3015.8198922062315</v>
      </c>
      <c r="G27" s="19">
        <f t="shared" si="5"/>
        <v>3820.0385301278934</v>
      </c>
      <c r="H27" s="19">
        <f t="shared" si="6"/>
        <v>804.2186379216619</v>
      </c>
    </row>
    <row r="28" spans="1:8" ht="12.75">
      <c r="A28" s="17">
        <v>18</v>
      </c>
      <c r="B28" s="18">
        <f t="shared" si="8"/>
        <v>342354.2443217846</v>
      </c>
      <c r="C28" s="18">
        <f t="shared" si="7"/>
        <v>124539.35380495797</v>
      </c>
      <c r="D28" s="18">
        <f t="shared" si="2"/>
        <v>15405.940994480306</v>
      </c>
      <c r="E28" s="18">
        <f t="shared" si="3"/>
        <v>109133.41281047766</v>
      </c>
      <c r="F28" s="19">
        <f t="shared" si="4"/>
        <v>2310.891149172046</v>
      </c>
      <c r="G28" s="19">
        <f t="shared" si="5"/>
        <v>2927.1287889512582</v>
      </c>
      <c r="H28" s="19">
        <f t="shared" si="6"/>
        <v>616.2376397792123</v>
      </c>
    </row>
    <row r="29" spans="1:8" ht="12.75">
      <c r="A29" s="17">
        <v>19</v>
      </c>
      <c r="B29" s="18">
        <f t="shared" si="8"/>
        <v>233220.83151130693</v>
      </c>
      <c r="C29" s="18">
        <f t="shared" si="7"/>
        <v>124539.35380495797</v>
      </c>
      <c r="D29" s="18">
        <f t="shared" si="2"/>
        <v>10494.93741800881</v>
      </c>
      <c r="E29" s="18">
        <f t="shared" si="3"/>
        <v>114044.41638694916</v>
      </c>
      <c r="F29" s="19">
        <f t="shared" si="4"/>
        <v>1574.2406127013217</v>
      </c>
      <c r="G29" s="19">
        <f t="shared" si="5"/>
        <v>1994.038109421674</v>
      </c>
      <c r="H29" s="19">
        <f t="shared" si="6"/>
        <v>419.79749672035246</v>
      </c>
    </row>
    <row r="30" spans="1:8" ht="12.75">
      <c r="A30" s="17">
        <v>20</v>
      </c>
      <c r="B30" s="18">
        <f t="shared" si="8"/>
        <v>119176.41512435777</v>
      </c>
      <c r="C30" s="18">
        <f t="shared" si="7"/>
        <v>124539.35380495797</v>
      </c>
      <c r="D30" s="18">
        <f t="shared" si="2"/>
        <v>5362.938680596099</v>
      </c>
      <c r="E30" s="18">
        <f t="shared" si="3"/>
        <v>119176.41512436187</v>
      </c>
      <c r="F30" s="19">
        <f t="shared" si="4"/>
        <v>804.4408020894149</v>
      </c>
      <c r="G30" s="19">
        <f t="shared" si="5"/>
        <v>1018.9583493132589</v>
      </c>
      <c r="H30" s="19">
        <f t="shared" si="6"/>
        <v>214.51754722384396</v>
      </c>
    </row>
    <row r="31" spans="1:8" ht="12.75">
      <c r="A31" s="17">
        <v>21</v>
      </c>
      <c r="B31" s="18">
        <f t="shared" si="8"/>
        <v>0</v>
      </c>
      <c r="C31" s="18">
        <f t="shared" si="7"/>
        <v>0</v>
      </c>
      <c r="D31" s="18">
        <f t="shared" si="2"/>
        <v>0</v>
      </c>
      <c r="E31" s="18">
        <f t="shared" si="3"/>
        <v>0</v>
      </c>
      <c r="F31" s="19">
        <f t="shared" si="4"/>
        <v>0</v>
      </c>
      <c r="G31" s="19">
        <f t="shared" si="5"/>
        <v>0</v>
      </c>
      <c r="H31" s="19">
        <f t="shared" si="6"/>
        <v>0</v>
      </c>
    </row>
    <row r="32" spans="1:8" ht="12.75">
      <c r="A32" s="17">
        <v>22</v>
      </c>
      <c r="B32" s="18">
        <f t="shared" si="8"/>
        <v>0</v>
      </c>
      <c r="C32" s="18">
        <f t="shared" si="7"/>
        <v>0</v>
      </c>
      <c r="D32" s="18">
        <f t="shared" si="2"/>
        <v>0</v>
      </c>
      <c r="E32" s="18">
        <f t="shared" si="3"/>
        <v>0</v>
      </c>
      <c r="F32" s="19">
        <f t="shared" si="4"/>
        <v>0</v>
      </c>
      <c r="G32" s="19">
        <f t="shared" si="5"/>
        <v>0</v>
      </c>
      <c r="H32" s="19">
        <f t="shared" si="6"/>
        <v>0</v>
      </c>
    </row>
    <row r="33" spans="1:8" ht="12.75">
      <c r="A33" s="17">
        <v>23</v>
      </c>
      <c r="B33" s="18">
        <f t="shared" si="8"/>
        <v>0</v>
      </c>
      <c r="C33" s="18">
        <f t="shared" si="7"/>
        <v>0</v>
      </c>
      <c r="D33" s="18">
        <f t="shared" si="2"/>
        <v>0</v>
      </c>
      <c r="E33" s="18">
        <f t="shared" si="3"/>
        <v>0</v>
      </c>
      <c r="F33" s="19">
        <f t="shared" si="4"/>
        <v>0</v>
      </c>
      <c r="G33" s="19">
        <f t="shared" si="5"/>
        <v>0</v>
      </c>
      <c r="H33" s="19">
        <f t="shared" si="6"/>
        <v>0</v>
      </c>
    </row>
    <row r="34" spans="1:8" ht="12.75">
      <c r="A34" s="17">
        <v>24</v>
      </c>
      <c r="B34" s="18">
        <f t="shared" si="8"/>
        <v>0</v>
      </c>
      <c r="C34" s="18">
        <f t="shared" si="7"/>
        <v>0</v>
      </c>
      <c r="D34" s="18">
        <f t="shared" si="2"/>
        <v>0</v>
      </c>
      <c r="E34" s="18">
        <f t="shared" si="3"/>
        <v>0</v>
      </c>
      <c r="F34" s="19">
        <f t="shared" si="4"/>
        <v>0</v>
      </c>
      <c r="G34" s="19">
        <f t="shared" si="5"/>
        <v>0</v>
      </c>
      <c r="H34" s="19">
        <f t="shared" si="6"/>
        <v>0</v>
      </c>
    </row>
    <row r="35" spans="1:8" ht="12.75">
      <c r="A35" s="17">
        <v>25</v>
      </c>
      <c r="B35" s="18">
        <f t="shared" si="8"/>
        <v>0</v>
      </c>
      <c r="C35" s="18">
        <f t="shared" si="7"/>
        <v>0</v>
      </c>
      <c r="D35" s="18">
        <f t="shared" si="2"/>
        <v>0</v>
      </c>
      <c r="E35" s="18">
        <f t="shared" si="3"/>
        <v>0</v>
      </c>
      <c r="F35" s="19">
        <f t="shared" si="4"/>
        <v>0</v>
      </c>
      <c r="G35" s="19">
        <f t="shared" si="5"/>
        <v>0</v>
      </c>
      <c r="H35" s="19">
        <f t="shared" si="6"/>
        <v>0</v>
      </c>
    </row>
    <row r="36" spans="1:8" ht="12.75">
      <c r="A36" s="17">
        <v>26</v>
      </c>
      <c r="B36" s="18">
        <f t="shared" si="8"/>
        <v>0</v>
      </c>
      <c r="C36" s="18">
        <f t="shared" si="7"/>
        <v>0</v>
      </c>
      <c r="D36" s="18">
        <f t="shared" si="2"/>
        <v>0</v>
      </c>
      <c r="E36" s="18">
        <f t="shared" si="3"/>
        <v>0</v>
      </c>
      <c r="F36" s="19">
        <f t="shared" si="4"/>
        <v>0</v>
      </c>
      <c r="G36" s="19">
        <f t="shared" si="5"/>
        <v>0</v>
      </c>
      <c r="H36" s="19">
        <f t="shared" si="6"/>
        <v>0</v>
      </c>
    </row>
    <row r="37" spans="1:8" ht="12.75">
      <c r="A37" s="17">
        <v>27</v>
      </c>
      <c r="B37" s="18">
        <f t="shared" si="8"/>
        <v>0</v>
      </c>
      <c r="C37" s="18">
        <f t="shared" si="7"/>
        <v>0</v>
      </c>
      <c r="D37" s="18">
        <f t="shared" si="2"/>
        <v>0</v>
      </c>
      <c r="E37" s="18">
        <f t="shared" si="3"/>
        <v>0</v>
      </c>
      <c r="F37" s="19">
        <f t="shared" si="4"/>
        <v>0</v>
      </c>
      <c r="G37" s="19">
        <f t="shared" si="5"/>
        <v>0</v>
      </c>
      <c r="H37" s="19">
        <f t="shared" si="6"/>
        <v>0</v>
      </c>
    </row>
    <row r="38" spans="1:8" ht="12.75">
      <c r="A38" s="17">
        <v>28</v>
      </c>
      <c r="B38" s="18">
        <f t="shared" si="8"/>
        <v>0</v>
      </c>
      <c r="C38" s="18">
        <f t="shared" si="7"/>
        <v>0</v>
      </c>
      <c r="D38" s="18">
        <f t="shared" si="2"/>
        <v>0</v>
      </c>
      <c r="E38" s="18">
        <f t="shared" si="3"/>
        <v>0</v>
      </c>
      <c r="F38" s="19">
        <f t="shared" si="4"/>
        <v>0</v>
      </c>
      <c r="G38" s="19">
        <f t="shared" si="5"/>
        <v>0</v>
      </c>
      <c r="H38" s="19">
        <f t="shared" si="6"/>
        <v>0</v>
      </c>
    </row>
    <row r="39" spans="1:8" ht="12.75">
      <c r="A39" s="17">
        <v>29</v>
      </c>
      <c r="B39" s="18">
        <f t="shared" si="8"/>
        <v>0</v>
      </c>
      <c r="C39" s="18">
        <f t="shared" si="7"/>
        <v>0</v>
      </c>
      <c r="D39" s="18">
        <f t="shared" si="2"/>
        <v>0</v>
      </c>
      <c r="E39" s="18">
        <f t="shared" si="3"/>
        <v>0</v>
      </c>
      <c r="F39" s="19">
        <f t="shared" si="4"/>
        <v>0</v>
      </c>
      <c r="G39" s="19">
        <f t="shared" si="5"/>
        <v>0</v>
      </c>
      <c r="H39" s="19">
        <f t="shared" si="6"/>
        <v>0</v>
      </c>
    </row>
    <row r="40" spans="1:8" ht="12.75">
      <c r="A40" s="17">
        <v>30</v>
      </c>
      <c r="B40" s="18">
        <f t="shared" si="8"/>
        <v>0</v>
      </c>
      <c r="C40" s="18">
        <f>IF(B40=0,0,$C$2/((1/($C$3/100))-(1/($C$3/100)*1/POWER(1+$C$3/100,$C$4))))</f>
        <v>0</v>
      </c>
      <c r="D40" s="18">
        <f t="shared" si="2"/>
        <v>0</v>
      </c>
      <c r="E40" s="18">
        <f t="shared" si="3"/>
        <v>0</v>
      </c>
      <c r="F40" s="19">
        <f t="shared" si="4"/>
        <v>0</v>
      </c>
      <c r="G40" s="19">
        <f t="shared" si="5"/>
        <v>0</v>
      </c>
      <c r="H40" s="19">
        <f t="shared" si="6"/>
        <v>0</v>
      </c>
    </row>
    <row r="41" spans="2:8" ht="12.75">
      <c r="B41" s="20"/>
      <c r="C41" s="20"/>
      <c r="D41" s="20"/>
      <c r="E41" s="20"/>
      <c r="F41" s="19">
        <f>SUM(F11:F40)</f>
        <v>130618.0614148733</v>
      </c>
      <c r="G41" s="19">
        <f>SUM(G11:G40)</f>
        <v>165449.54445883955</v>
      </c>
      <c r="H41" s="19">
        <f t="shared" si="6"/>
        <v>34831.48304396625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2011-05-18T09:52:42Z</dcterms:created>
  <dcterms:modified xsi:type="dcterms:W3CDTF">2011-05-18T14:33:35Z</dcterms:modified>
  <cp:category/>
  <cp:version/>
  <cp:contentType/>
  <cp:contentStatus/>
  <cp:revision>1</cp:revision>
</cp:coreProperties>
</file>